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ershusfylke-my.sharepoint.com/personal/haralds_afk_no/Documents/Dokumenter/4.2 VaBS/VaBS-nytt 1 2026/"/>
    </mc:Choice>
  </mc:AlternateContent>
  <xr:revisionPtr revIDLastSave="0" documentId="8_{B6F5F785-17DB-4E9C-8EC2-2E479CFDB810}" xr6:coauthVersionLast="47" xr6:coauthVersionMax="47" xr10:uidLastSave="{00000000-0000-0000-0000-000000000000}"/>
  <bookViews>
    <workbookView xWindow="-108" yWindow="-108" windowWidth="23256" windowHeight="12456" xr2:uid="{9C2A8537-DFA4-4B80-AE13-C93D23F418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47" i="1"/>
  <c r="C26" i="1"/>
  <c r="C27" i="1" s="1"/>
  <c r="C18" i="1"/>
  <c r="C13" i="1"/>
  <c r="C21" i="1"/>
  <c r="C7" i="1"/>
  <c r="C8" i="1" s="1"/>
  <c r="D56" i="1"/>
  <c r="D47" i="1"/>
  <c r="D50" i="1" s="1"/>
  <c r="D52" i="1" s="1"/>
  <c r="D35" i="1"/>
  <c r="D26" i="1"/>
  <c r="D25" i="1"/>
  <c r="D27" i="1" s="1"/>
  <c r="D21" i="1"/>
  <c r="D20" i="1"/>
  <c r="D13" i="1"/>
  <c r="D7" i="1"/>
  <c r="D8" i="1" s="1"/>
  <c r="C50" i="1"/>
  <c r="C52" i="1" s="1"/>
  <c r="C56" i="1"/>
  <c r="C35" i="1"/>
  <c r="E27" i="1"/>
  <c r="E8" i="1"/>
  <c r="E35" i="1"/>
  <c r="D22" i="1" l="1"/>
  <c r="D29" i="1" s="1"/>
  <c r="C22" i="1"/>
  <c r="E22" i="1"/>
  <c r="D31" i="1" l="1"/>
  <c r="D37" i="1" s="1"/>
  <c r="D40" i="1" s="1"/>
  <c r="D41" i="1" s="1"/>
  <c r="D60" i="1" s="1"/>
  <c r="D61" i="1" s="1"/>
  <c r="D63" i="1" s="1"/>
  <c r="E31" i="1"/>
  <c r="E37" i="1" s="1"/>
  <c r="E40" i="1" s="1"/>
  <c r="E41" i="1" s="1"/>
  <c r="E29" i="1"/>
  <c r="C31" i="1"/>
  <c r="C37" i="1" s="1"/>
  <c r="C29" i="1"/>
  <c r="C40" i="1" l="1"/>
  <c r="C41" i="1" s="1"/>
  <c r="C60" i="1" s="1"/>
  <c r="C61" i="1"/>
  <c r="C63" i="1" s="1"/>
</calcChain>
</file>

<file path=xl/sharedStrings.xml><?xml version="1.0" encoding="utf-8"?>
<sst xmlns="http://schemas.openxmlformats.org/spreadsheetml/2006/main" count="63" uniqueCount="61">
  <si>
    <t>Venner av Bærum sykehus</t>
  </si>
  <si>
    <t>Inntekter</t>
  </si>
  <si>
    <t>Momskompensasjon</t>
  </si>
  <si>
    <t>Gaver og donasjoner</t>
  </si>
  <si>
    <t>Sum inntekter</t>
  </si>
  <si>
    <t>Driftskostnader</t>
  </si>
  <si>
    <t>Blomster/gaver</t>
  </si>
  <si>
    <t>Møtekostnader</t>
  </si>
  <si>
    <t>Kontorrekvisita</t>
  </si>
  <si>
    <t>Porto</t>
  </si>
  <si>
    <t>Telekostnader</t>
  </si>
  <si>
    <t>Kurs og reisekostnader</t>
  </si>
  <si>
    <t>Aviser/annonser</t>
  </si>
  <si>
    <t>Brosjyrer/markedsføring</t>
  </si>
  <si>
    <t>Sum driftskostnader</t>
  </si>
  <si>
    <t>Kurs og bidrag til Bærum sykehus</t>
  </si>
  <si>
    <t>ORDINÆRT RESULTAT</t>
  </si>
  <si>
    <t>Finansinntekter</t>
  </si>
  <si>
    <t>Sum finansinntekter</t>
  </si>
  <si>
    <t>ÅRSRESULTAT</t>
  </si>
  <si>
    <t>Anvendelse av årsresultat</t>
  </si>
  <si>
    <t>Overført egenkapital</t>
  </si>
  <si>
    <t>SUM DISPONERT</t>
  </si>
  <si>
    <t>Balanse pr. 31.12.</t>
  </si>
  <si>
    <t>Eiendeler</t>
  </si>
  <si>
    <t>Sum eiendeler</t>
  </si>
  <si>
    <t>Egenkapital</t>
  </si>
  <si>
    <t>Årets resultat</t>
  </si>
  <si>
    <t>Sum egenkapital</t>
  </si>
  <si>
    <t>Kortsiktig gjeld</t>
  </si>
  <si>
    <t>Sum kortsiktig gjeld</t>
  </si>
  <si>
    <t>Sum gjeld og egenkapital</t>
  </si>
  <si>
    <t xml:space="preserve">          (leder)</t>
  </si>
  <si>
    <t>Kurs for personell ved Bærum sykehus</t>
  </si>
  <si>
    <t>Sum kurs og bidrag til Bærum sykehus</t>
  </si>
  <si>
    <t>Renteinntekter</t>
  </si>
  <si>
    <t>Medlemskontingenter</t>
  </si>
  <si>
    <t>Budsjett</t>
  </si>
  <si>
    <t>ikke ført som fordring i regnskapet</t>
  </si>
  <si>
    <t>Bankinnskudd</t>
  </si>
  <si>
    <t>Sum bankinnskudd</t>
  </si>
  <si>
    <t>Resultatregnskap</t>
  </si>
  <si>
    <t>Medlemsbladet VaBS-Nytt</t>
  </si>
  <si>
    <t>Sum kostnader, kurs og bidrag til BS</t>
  </si>
  <si>
    <t>Ubetalt medlemskontingent pr. 31.12.,</t>
  </si>
  <si>
    <t>Gebyr bank og begravelsbyrå</t>
  </si>
  <si>
    <t>Sparebank1 Østlandet, plassering</t>
  </si>
  <si>
    <t>DNB, driftskonti</t>
  </si>
  <si>
    <t>DNB, plassering</t>
  </si>
  <si>
    <t>StyreWeb, regnskap og medlemsregister</t>
  </si>
  <si>
    <t>Stig Bjørn Grydeland           Kari Brodin Seljelid          Beate Keyser Frølich</t>
  </si>
  <si>
    <t>Harald Sævareid                  Camilla Glasø                   Joar Nybo</t>
  </si>
  <si>
    <t>Bidrag til Bærum sykehus, note 2</t>
  </si>
  <si>
    <t>Avsetning for forpliktelser, note 2</t>
  </si>
  <si>
    <t>Note 2</t>
  </si>
  <si>
    <t>Av beløpet som er bevilget til Bærum sykehus, er totalt kr 2 772 081 ikke kommet</t>
  </si>
  <si>
    <t xml:space="preserve">til utbetaling pr. 31.12. Dette gjelder 3D-rack til bruk ved kreftoperasjoner og </t>
  </si>
  <si>
    <t>gynekologisk kirurgi kr 2 368 000 og medisinsk utstyr til pacemakerimplantasjon</t>
  </si>
  <si>
    <t>Note 1</t>
  </si>
  <si>
    <t>Sandvika, 8. februar 2026</t>
  </si>
  <si>
    <t>kr 403 081.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</si>
</sst>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kr&quot;\ #,##0;[Red]\-&quot;kr&quot;\ 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" fontId="1" fillId="0" borderId="1" xfId="0" applyNumberFormat="1" applyFont="1" applyBorder="1"/>
    <xf numFmtId="3" fontId="2" fillId="0" borderId="1" xfId="0" applyNumberFormat="1" applyFont="1" applyBorder="1"/>
    <xf numFmtId="0" fontId="3" fillId="0" borderId="0" xfId="0" applyFont="1"/>
    <xf numFmtId="3" fontId="1" fillId="0" borderId="1" xfId="0" applyNumberFormat="1" applyFont="1" applyBorder="1"/>
    <xf numFmtId="3" fontId="1" fillId="0" borderId="2" xfId="0" applyNumberFormat="1" applyFont="1" applyBorder="1"/>
    <xf numFmtId="3" fontId="4" fillId="0" borderId="1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/>
    <xf numFmtId="3" fontId="3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CE71-B7CC-467F-B945-5FD537A1C733}">
  <dimension ref="B1:H90"/>
  <sheetViews>
    <sheetView tabSelected="1" workbookViewId="0">
      <selection activeCell="H72" sqref="H72"/>
    </sheetView>
  </sheetViews>
  <sheetFormatPr baseColWidth="10" defaultRowHeight="14.4" x14ac:dyDescent="0.3"/>
  <cols>
    <col min="1" max="1" width="9.77734375" customWidth="1"/>
    <col min="2" max="2" width="38" customWidth="1"/>
    <col min="3" max="3" width="11.21875" style="1" customWidth="1"/>
    <col min="4" max="5" width="11.5546875" style="1"/>
  </cols>
  <sheetData>
    <row r="1" spans="2:8" ht="18" x14ac:dyDescent="0.35">
      <c r="B1" s="7"/>
      <c r="C1" s="12"/>
    </row>
    <row r="2" spans="2:8" ht="18" x14ac:dyDescent="0.35">
      <c r="B2" s="7" t="s">
        <v>0</v>
      </c>
      <c r="C2" s="16"/>
      <c r="D2" s="16"/>
      <c r="E2" s="11"/>
    </row>
    <row r="3" spans="2:8" ht="18" x14ac:dyDescent="0.35">
      <c r="B3" s="3"/>
      <c r="C3" s="16" t="s">
        <v>41</v>
      </c>
      <c r="D3" s="16"/>
      <c r="E3" s="14" t="s">
        <v>37</v>
      </c>
    </row>
    <row r="4" spans="2:8" ht="15.6" x14ac:dyDescent="0.3">
      <c r="B4" s="2" t="s">
        <v>1</v>
      </c>
      <c r="C4" s="5">
        <v>2025</v>
      </c>
      <c r="D4" s="5">
        <v>2024</v>
      </c>
      <c r="E4" s="5">
        <v>2025</v>
      </c>
    </row>
    <row r="5" spans="2:8" ht="15.6" x14ac:dyDescent="0.3">
      <c r="B5" s="3" t="s">
        <v>36</v>
      </c>
      <c r="C5" s="4">
        <v>422400</v>
      </c>
      <c r="D5" s="4">
        <v>453444</v>
      </c>
      <c r="E5" s="4">
        <v>430000</v>
      </c>
    </row>
    <row r="6" spans="2:8" ht="15.6" x14ac:dyDescent="0.3">
      <c r="B6" s="3" t="s">
        <v>2</v>
      </c>
      <c r="C6" s="4">
        <v>21366</v>
      </c>
      <c r="D6" s="4">
        <v>24796</v>
      </c>
      <c r="E6" s="4">
        <v>25000</v>
      </c>
    </row>
    <row r="7" spans="2:8" ht="15.6" x14ac:dyDescent="0.3">
      <c r="B7" s="3" t="s">
        <v>3</v>
      </c>
      <c r="C7" s="4">
        <f>50514+194860+38540</f>
        <v>283914</v>
      </c>
      <c r="D7" s="4">
        <f>57750+4874073.17+19526</f>
        <v>4951349.17</v>
      </c>
      <c r="E7" s="6">
        <v>50000</v>
      </c>
    </row>
    <row r="8" spans="2:8" ht="15.6" x14ac:dyDescent="0.3">
      <c r="B8" s="2" t="s">
        <v>4</v>
      </c>
      <c r="C8" s="9">
        <f>SUM(C5:C7)</f>
        <v>727680</v>
      </c>
      <c r="D8" s="9">
        <f>SUM(D5:D7)</f>
        <v>5429589.1699999999</v>
      </c>
      <c r="E8" s="9">
        <f>SUM(E5:E7)</f>
        <v>505000</v>
      </c>
    </row>
    <row r="9" spans="2:8" ht="15.6" x14ac:dyDescent="0.3">
      <c r="B9" s="3"/>
      <c r="C9" s="3"/>
      <c r="D9" s="3"/>
      <c r="E9" s="4"/>
    </row>
    <row r="10" spans="2:8" ht="15.6" x14ac:dyDescent="0.3">
      <c r="B10" s="2" t="s">
        <v>5</v>
      </c>
      <c r="C10" s="4"/>
      <c r="D10" s="2"/>
      <c r="E10" s="4"/>
    </row>
    <row r="11" spans="2:8" ht="15.6" x14ac:dyDescent="0.3">
      <c r="B11" s="3" t="s">
        <v>7</v>
      </c>
      <c r="C11" s="4">
        <v>0</v>
      </c>
      <c r="D11" s="4">
        <v>4029.9</v>
      </c>
      <c r="E11" s="4">
        <v>10000</v>
      </c>
    </row>
    <row r="12" spans="2:8" ht="15.6" x14ac:dyDescent="0.3">
      <c r="B12" s="3" t="s">
        <v>6</v>
      </c>
      <c r="C12" s="4">
        <v>3720</v>
      </c>
      <c r="D12" s="4">
        <v>5720</v>
      </c>
      <c r="E12" s="4">
        <v>15000</v>
      </c>
      <c r="H12" s="1"/>
    </row>
    <row r="13" spans="2:8" ht="15.6" x14ac:dyDescent="0.3">
      <c r="B13" s="3" t="s">
        <v>8</v>
      </c>
      <c r="C13" s="4">
        <f>219+4349</f>
        <v>4568</v>
      </c>
      <c r="D13" s="4">
        <f>1551+296.92</f>
        <v>1847.92</v>
      </c>
      <c r="E13" s="4">
        <v>5000</v>
      </c>
    </row>
    <row r="14" spans="2:8" ht="15.6" x14ac:dyDescent="0.3">
      <c r="B14" s="3" t="s">
        <v>9</v>
      </c>
      <c r="C14" s="4">
        <v>864</v>
      </c>
      <c r="D14" s="4">
        <v>647</v>
      </c>
      <c r="E14" s="4">
        <v>1000</v>
      </c>
    </row>
    <row r="15" spans="2:8" ht="15.6" x14ac:dyDescent="0.3">
      <c r="B15" s="3" t="s">
        <v>10</v>
      </c>
      <c r="C15" s="4">
        <v>2268</v>
      </c>
      <c r="D15" s="4">
        <v>2048</v>
      </c>
      <c r="E15" s="4">
        <v>2000</v>
      </c>
    </row>
    <row r="16" spans="2:8" ht="15.6" x14ac:dyDescent="0.3">
      <c r="B16" s="3" t="s">
        <v>11</v>
      </c>
      <c r="C16" s="4">
        <v>204</v>
      </c>
      <c r="D16" s="4">
        <v>0</v>
      </c>
      <c r="E16" s="4">
        <v>0</v>
      </c>
    </row>
    <row r="17" spans="2:7" ht="15.6" x14ac:dyDescent="0.3">
      <c r="B17" s="3" t="s">
        <v>45</v>
      </c>
      <c r="C17" s="4">
        <v>6965</v>
      </c>
      <c r="D17" s="4">
        <v>7206.97</v>
      </c>
      <c r="E17" s="4">
        <v>9000</v>
      </c>
    </row>
    <row r="18" spans="2:7" ht="15.6" x14ac:dyDescent="0.3">
      <c r="B18" s="3" t="s">
        <v>12</v>
      </c>
      <c r="C18" s="4">
        <f>3041</f>
        <v>3041</v>
      </c>
      <c r="D18" s="4">
        <v>5662.5</v>
      </c>
      <c r="E18" s="4">
        <v>8000</v>
      </c>
    </row>
    <row r="19" spans="2:7" ht="15.6" x14ac:dyDescent="0.3">
      <c r="B19" s="3" t="s">
        <v>49</v>
      </c>
      <c r="C19" s="4">
        <v>18769</v>
      </c>
      <c r="D19" s="4">
        <v>18242</v>
      </c>
      <c r="E19" s="4">
        <v>20000</v>
      </c>
    </row>
    <row r="20" spans="2:7" ht="15.6" x14ac:dyDescent="0.3">
      <c r="B20" s="3" t="s">
        <v>42</v>
      </c>
      <c r="C20" s="4">
        <f>46288+51498-1</f>
        <v>97785</v>
      </c>
      <c r="D20" s="4">
        <f>42925+51371.41</f>
        <v>94296.41</v>
      </c>
      <c r="E20" s="4">
        <v>100000</v>
      </c>
    </row>
    <row r="21" spans="2:7" ht="15.6" x14ac:dyDescent="0.3">
      <c r="B21" s="3" t="s">
        <v>13</v>
      </c>
      <c r="C21" s="4">
        <f>10019+1600</f>
        <v>11619</v>
      </c>
      <c r="D21" s="4">
        <f>14721.5</f>
        <v>14721.5</v>
      </c>
      <c r="E21" s="6">
        <v>15000</v>
      </c>
    </row>
    <row r="22" spans="2:7" ht="15.6" x14ac:dyDescent="0.3">
      <c r="B22" s="2" t="s">
        <v>14</v>
      </c>
      <c r="C22" s="9">
        <f>SUM(C11:C21)</f>
        <v>149803</v>
      </c>
      <c r="D22" s="9">
        <f>SUM(D11:D21)</f>
        <v>154422.20000000001</v>
      </c>
      <c r="E22" s="9">
        <f>SUM(E11:E21)</f>
        <v>185000</v>
      </c>
      <c r="G22" s="1"/>
    </row>
    <row r="23" spans="2:7" ht="15.6" x14ac:dyDescent="0.3">
      <c r="B23" s="3"/>
      <c r="C23" s="3"/>
      <c r="D23" s="3"/>
      <c r="E23" s="4"/>
    </row>
    <row r="24" spans="2:7" ht="15.6" x14ac:dyDescent="0.3">
      <c r="B24" s="2" t="s">
        <v>15</v>
      </c>
      <c r="C24" s="2"/>
      <c r="D24" s="2"/>
      <c r="E24" s="4"/>
    </row>
    <row r="25" spans="2:7" ht="15.6" x14ac:dyDescent="0.3">
      <c r="B25" s="3" t="s">
        <v>33</v>
      </c>
      <c r="C25" s="4">
        <v>215205</v>
      </c>
      <c r="D25" s="4">
        <f>106302</f>
        <v>106302</v>
      </c>
      <c r="E25" s="4">
        <v>150000</v>
      </c>
      <c r="G25" s="4"/>
    </row>
    <row r="26" spans="2:7" ht="15.6" x14ac:dyDescent="0.3">
      <c r="B26" s="3" t="s">
        <v>52</v>
      </c>
      <c r="C26" s="4">
        <f>3925587+24786</f>
        <v>3950373</v>
      </c>
      <c r="D26" s="4">
        <f>401686.4+27130.8+1</f>
        <v>428818.2</v>
      </c>
      <c r="E26" s="6">
        <v>4000000</v>
      </c>
      <c r="G26" s="4"/>
    </row>
    <row r="27" spans="2:7" ht="15.6" x14ac:dyDescent="0.3">
      <c r="B27" s="2" t="s">
        <v>34</v>
      </c>
      <c r="C27" s="9">
        <f>SUM(C25:C26)</f>
        <v>4165578</v>
      </c>
      <c r="D27" s="9">
        <f>SUM(D25:D26)</f>
        <v>535120.19999999995</v>
      </c>
      <c r="E27" s="9">
        <f>SUM(E25:E26)</f>
        <v>4150000</v>
      </c>
    </row>
    <row r="28" spans="2:7" ht="15.6" x14ac:dyDescent="0.3">
      <c r="B28" s="2"/>
      <c r="C28" s="13"/>
      <c r="D28" s="13"/>
      <c r="E28" s="13"/>
    </row>
    <row r="29" spans="2:7" ht="15.6" x14ac:dyDescent="0.3">
      <c r="B29" s="2" t="s">
        <v>43</v>
      </c>
      <c r="C29" s="9">
        <f>C22+C27</f>
        <v>4315381</v>
      </c>
      <c r="D29" s="9">
        <f>D22+D27</f>
        <v>689542.39999999991</v>
      </c>
      <c r="E29" s="9">
        <f>E22+E27</f>
        <v>4335000</v>
      </c>
    </row>
    <row r="30" spans="2:7" ht="15.6" x14ac:dyDescent="0.3">
      <c r="B30" s="3"/>
      <c r="C30" s="3"/>
      <c r="D30" s="3"/>
      <c r="E30" s="4"/>
    </row>
    <row r="31" spans="2:7" ht="15.6" x14ac:dyDescent="0.3">
      <c r="B31" s="2" t="s">
        <v>16</v>
      </c>
      <c r="C31" s="10">
        <f>C8-C22-C27</f>
        <v>-3587701</v>
      </c>
      <c r="D31" s="10">
        <f>D8-D22-D27</f>
        <v>4740046.7699999996</v>
      </c>
      <c r="E31" s="10">
        <f>E8-E22-E27</f>
        <v>-3830000</v>
      </c>
      <c r="G31" s="1"/>
    </row>
    <row r="32" spans="2:7" ht="15.6" x14ac:dyDescent="0.3">
      <c r="B32" s="3"/>
      <c r="C32" s="3"/>
      <c r="D32" s="3"/>
      <c r="E32" s="4"/>
    </row>
    <row r="33" spans="2:5" ht="15.6" x14ac:dyDescent="0.3">
      <c r="B33" s="2" t="s">
        <v>17</v>
      </c>
      <c r="C33" s="2"/>
      <c r="D33" s="2"/>
      <c r="E33" s="4"/>
    </row>
    <row r="34" spans="2:5" ht="15.6" x14ac:dyDescent="0.3">
      <c r="B34" s="3" t="s">
        <v>35</v>
      </c>
      <c r="C34" s="4">
        <v>434345</v>
      </c>
      <c r="D34" s="4">
        <v>282872.09999999998</v>
      </c>
      <c r="E34" s="6">
        <v>250000</v>
      </c>
    </row>
    <row r="35" spans="2:5" ht="15.6" x14ac:dyDescent="0.3">
      <c r="B35" s="2" t="s">
        <v>18</v>
      </c>
      <c r="C35" s="9">
        <f>C34</f>
        <v>434345</v>
      </c>
      <c r="D35" s="9">
        <f>D34</f>
        <v>282872.09999999998</v>
      </c>
      <c r="E35" s="9">
        <f>E34</f>
        <v>250000</v>
      </c>
    </row>
    <row r="36" spans="2:5" ht="15.6" x14ac:dyDescent="0.3">
      <c r="B36" s="3"/>
      <c r="C36" s="3"/>
      <c r="D36" s="3"/>
      <c r="E36" s="4"/>
    </row>
    <row r="37" spans="2:5" ht="15.6" x14ac:dyDescent="0.3">
      <c r="B37" s="2" t="s">
        <v>19</v>
      </c>
      <c r="C37" s="8">
        <f>C31+C35</f>
        <v>-3153356</v>
      </c>
      <c r="D37" s="8">
        <f>D31+D35</f>
        <v>5022918.8699999992</v>
      </c>
      <c r="E37" s="8">
        <f>E31+E35</f>
        <v>-3580000</v>
      </c>
    </row>
    <row r="38" spans="2:5" ht="15.6" x14ac:dyDescent="0.3">
      <c r="B38" s="3"/>
      <c r="C38" s="3"/>
      <c r="D38" s="3"/>
      <c r="E38" s="4"/>
    </row>
    <row r="39" spans="2:5" ht="15.6" x14ac:dyDescent="0.3">
      <c r="B39" s="2" t="s">
        <v>20</v>
      </c>
      <c r="C39" s="2"/>
      <c r="D39" s="2"/>
      <c r="E39" s="4"/>
    </row>
    <row r="40" spans="2:5" ht="15.6" x14ac:dyDescent="0.3">
      <c r="B40" s="3" t="s">
        <v>21</v>
      </c>
      <c r="C40" s="6">
        <f>C37</f>
        <v>-3153356</v>
      </c>
      <c r="D40" s="6">
        <f>D37</f>
        <v>5022918.8699999992</v>
      </c>
      <c r="E40" s="6">
        <f>E37</f>
        <v>-3580000</v>
      </c>
    </row>
    <row r="41" spans="2:5" ht="15.6" x14ac:dyDescent="0.3">
      <c r="B41" s="2" t="s">
        <v>22</v>
      </c>
      <c r="C41" s="9">
        <f>C40</f>
        <v>-3153356</v>
      </c>
      <c r="D41" s="9">
        <f>D40</f>
        <v>5022918.8699999992</v>
      </c>
      <c r="E41" s="9">
        <f>E40</f>
        <v>-3580000</v>
      </c>
    </row>
    <row r="42" spans="2:5" ht="15.6" x14ac:dyDescent="0.3">
      <c r="B42" s="2"/>
      <c r="C42" s="13"/>
      <c r="D42" s="13"/>
      <c r="E42" s="13"/>
    </row>
    <row r="43" spans="2:5" ht="18" x14ac:dyDescent="0.35">
      <c r="B43" s="7" t="s">
        <v>0</v>
      </c>
      <c r="C43" s="17" t="s">
        <v>23</v>
      </c>
      <c r="D43" s="17"/>
      <c r="E43" s="7"/>
    </row>
    <row r="44" spans="2:5" ht="15.6" x14ac:dyDescent="0.3">
      <c r="B44" s="3"/>
      <c r="C44" s="5">
        <v>2025</v>
      </c>
      <c r="D44" s="5">
        <v>2024</v>
      </c>
      <c r="E44"/>
    </row>
    <row r="45" spans="2:5" ht="15.6" x14ac:dyDescent="0.3">
      <c r="B45" s="2" t="s">
        <v>24</v>
      </c>
      <c r="C45" s="2"/>
      <c r="D45" s="2"/>
      <c r="E45"/>
    </row>
    <row r="46" spans="2:5" ht="15.6" x14ac:dyDescent="0.3">
      <c r="B46" s="2" t="s">
        <v>39</v>
      </c>
      <c r="C46" s="2"/>
      <c r="D46" s="2"/>
      <c r="E46"/>
    </row>
    <row r="47" spans="2:5" ht="15.6" x14ac:dyDescent="0.3">
      <c r="B47" s="3" t="s">
        <v>47</v>
      </c>
      <c r="C47" s="4">
        <f>220749.38+3189.55</f>
        <v>223938.93</v>
      </c>
      <c r="D47" s="4">
        <f>97207.49+4205.74</f>
        <v>101413.23000000001</v>
      </c>
      <c r="E47"/>
    </row>
    <row r="48" spans="2:5" ht="15.6" x14ac:dyDescent="0.3">
      <c r="B48" s="3" t="s">
        <v>48</v>
      </c>
      <c r="C48" s="4">
        <v>2479295.1800000002</v>
      </c>
      <c r="D48" s="4">
        <v>3697257.13</v>
      </c>
      <c r="E48"/>
    </row>
    <row r="49" spans="2:5" ht="15.6" x14ac:dyDescent="0.3">
      <c r="B49" s="3" t="s">
        <v>46</v>
      </c>
      <c r="C49" s="4">
        <v>7361378</v>
      </c>
      <c r="D49" s="4">
        <v>7034321</v>
      </c>
      <c r="E49"/>
    </row>
    <row r="50" spans="2:5" ht="15.6" x14ac:dyDescent="0.3">
      <c r="B50" s="2" t="s">
        <v>40</v>
      </c>
      <c r="C50" s="9">
        <f>SUM(C47:C49)</f>
        <v>10064612.109999999</v>
      </c>
      <c r="D50" s="9">
        <f>SUM(D47:D49)</f>
        <v>10832991.359999999</v>
      </c>
      <c r="E50"/>
    </row>
    <row r="51" spans="2:5" ht="15.6" x14ac:dyDescent="0.3">
      <c r="B51" s="2"/>
      <c r="C51" s="2"/>
      <c r="D51" s="2"/>
      <c r="E51"/>
    </row>
    <row r="52" spans="2:5" ht="15.6" x14ac:dyDescent="0.3">
      <c r="B52" s="2" t="s">
        <v>25</v>
      </c>
      <c r="C52" s="8">
        <f>C50</f>
        <v>10064612.109999999</v>
      </c>
      <c r="D52" s="8">
        <f>D50</f>
        <v>10832991.359999999</v>
      </c>
      <c r="E52"/>
    </row>
    <row r="53" spans="2:5" ht="15.6" x14ac:dyDescent="0.3">
      <c r="B53" s="2"/>
      <c r="C53" s="2"/>
      <c r="D53" s="2"/>
      <c r="E53"/>
    </row>
    <row r="54" spans="2:5" ht="15.6" x14ac:dyDescent="0.3">
      <c r="B54" s="2" t="s">
        <v>29</v>
      </c>
      <c r="C54" s="2"/>
      <c r="D54" s="2"/>
      <c r="E54"/>
    </row>
    <row r="55" spans="2:5" ht="15.6" x14ac:dyDescent="0.3">
      <c r="B55" s="3" t="s">
        <v>53</v>
      </c>
      <c r="C55" s="4">
        <v>2772081</v>
      </c>
      <c r="D55" s="4">
        <v>387104.75</v>
      </c>
      <c r="E55"/>
    </row>
    <row r="56" spans="2:5" ht="15.6" x14ac:dyDescent="0.3">
      <c r="B56" s="2" t="s">
        <v>30</v>
      </c>
      <c r="C56" s="9">
        <f>C55</f>
        <v>2772081</v>
      </c>
      <c r="D56" s="9">
        <f>D55</f>
        <v>387104.75</v>
      </c>
      <c r="E56"/>
    </row>
    <row r="57" spans="2:5" ht="15.6" x14ac:dyDescent="0.3">
      <c r="B57" s="2"/>
      <c r="C57" s="2"/>
      <c r="D57" s="2"/>
      <c r="E57"/>
    </row>
    <row r="58" spans="2:5" ht="15.6" x14ac:dyDescent="0.3">
      <c r="B58" s="2" t="s">
        <v>26</v>
      </c>
      <c r="C58" s="2"/>
      <c r="D58" s="2"/>
      <c r="E58"/>
    </row>
    <row r="59" spans="2:5" ht="15.6" x14ac:dyDescent="0.3">
      <c r="B59" s="3" t="s">
        <v>26</v>
      </c>
      <c r="C59" s="4">
        <v>10445887</v>
      </c>
      <c r="D59" s="4">
        <v>5422967.7400000002</v>
      </c>
      <c r="E59"/>
    </row>
    <row r="60" spans="2:5" ht="15.6" x14ac:dyDescent="0.3">
      <c r="B60" s="3" t="s">
        <v>27</v>
      </c>
      <c r="C60" s="4">
        <f>C41</f>
        <v>-3153356</v>
      </c>
      <c r="D60" s="4">
        <f>D41</f>
        <v>5022918.8699999992</v>
      </c>
      <c r="E60"/>
    </row>
    <row r="61" spans="2:5" ht="15.6" x14ac:dyDescent="0.3">
      <c r="B61" s="2" t="s">
        <v>28</v>
      </c>
      <c r="C61" s="9">
        <f>SUM(C59:C60)</f>
        <v>7292531</v>
      </c>
      <c r="D61" s="9">
        <f>SUM(D59:D60)</f>
        <v>10445886.609999999</v>
      </c>
      <c r="E61"/>
    </row>
    <row r="62" spans="2:5" ht="15.6" x14ac:dyDescent="0.3">
      <c r="B62" s="2"/>
      <c r="C62" s="2"/>
      <c r="D62" s="2"/>
      <c r="E62"/>
    </row>
    <row r="63" spans="2:5" ht="15.6" x14ac:dyDescent="0.3">
      <c r="B63" s="2" t="s">
        <v>31</v>
      </c>
      <c r="C63" s="8">
        <f>C61+C56</f>
        <v>10064612</v>
      </c>
      <c r="D63" s="8">
        <f>D61+D56</f>
        <v>10832991.359999999</v>
      </c>
      <c r="E63"/>
    </row>
    <row r="64" spans="2:5" x14ac:dyDescent="0.3">
      <c r="C64"/>
      <c r="D64"/>
      <c r="E64"/>
    </row>
    <row r="65" spans="2:5" ht="15.6" x14ac:dyDescent="0.3">
      <c r="B65" s="3"/>
      <c r="C65" s="3"/>
      <c r="D65" s="3"/>
      <c r="E65" s="4"/>
    </row>
    <row r="66" spans="2:5" ht="15.6" x14ac:dyDescent="0.3">
      <c r="B66" s="2" t="s">
        <v>58</v>
      </c>
      <c r="C66" s="5">
        <v>2025</v>
      </c>
      <c r="D66" s="5">
        <v>2024</v>
      </c>
      <c r="E66"/>
    </row>
    <row r="67" spans="2:5" ht="15.6" x14ac:dyDescent="0.3">
      <c r="B67" s="3" t="s">
        <v>44</v>
      </c>
      <c r="C67" s="3"/>
      <c r="D67" s="3"/>
    </row>
    <row r="68" spans="2:5" ht="15.6" x14ac:dyDescent="0.3">
      <c r="B68" s="3" t="s">
        <v>38</v>
      </c>
      <c r="C68" s="4">
        <v>36500</v>
      </c>
      <c r="D68" s="4">
        <v>29050</v>
      </c>
    </row>
    <row r="69" spans="2:5" ht="15.6" x14ac:dyDescent="0.3">
      <c r="B69" s="2"/>
      <c r="E69"/>
    </row>
    <row r="70" spans="2:5" ht="15.6" x14ac:dyDescent="0.3">
      <c r="B70" s="2" t="s">
        <v>54</v>
      </c>
      <c r="E70"/>
    </row>
    <row r="71" spans="2:5" ht="15.6" x14ac:dyDescent="0.3">
      <c r="B71" s="3" t="s">
        <v>55</v>
      </c>
      <c r="E71"/>
    </row>
    <row r="72" spans="2:5" ht="15.6" x14ac:dyDescent="0.3">
      <c r="B72" s="3" t="s">
        <v>56</v>
      </c>
      <c r="E72"/>
    </row>
    <row r="73" spans="2:5" ht="15.6" x14ac:dyDescent="0.3">
      <c r="B73" s="3" t="s">
        <v>57</v>
      </c>
      <c r="E73"/>
    </row>
    <row r="74" spans="2:5" ht="15.6" x14ac:dyDescent="0.3">
      <c r="B74" s="15" t="s">
        <v>60</v>
      </c>
      <c r="E74"/>
    </row>
    <row r="75" spans="2:5" ht="15.6" x14ac:dyDescent="0.3">
      <c r="B75" s="3"/>
      <c r="E75"/>
    </row>
    <row r="76" spans="2:5" ht="15.6" x14ac:dyDescent="0.3">
      <c r="B76" s="3" t="s">
        <v>59</v>
      </c>
      <c r="C76" s="4"/>
      <c r="D76" s="4"/>
      <c r="E76" s="4"/>
    </row>
    <row r="77" spans="2:5" ht="15.6" x14ac:dyDescent="0.3">
      <c r="B77" s="3"/>
      <c r="C77" s="4"/>
      <c r="D77" s="4"/>
      <c r="E77" s="4"/>
    </row>
    <row r="78" spans="2:5" ht="15.6" x14ac:dyDescent="0.3">
      <c r="B78" s="3"/>
      <c r="C78" s="4"/>
      <c r="D78" s="4"/>
      <c r="E78" s="4"/>
    </row>
    <row r="79" spans="2:5" ht="15.6" x14ac:dyDescent="0.3">
      <c r="B79" s="3"/>
      <c r="C79" s="4"/>
      <c r="D79" s="4"/>
      <c r="E79" s="4"/>
    </row>
    <row r="80" spans="2:5" ht="15.6" x14ac:dyDescent="0.3">
      <c r="B80" s="3" t="s">
        <v>50</v>
      </c>
      <c r="C80" s="4"/>
      <c r="D80" s="4"/>
      <c r="E80" s="4"/>
    </row>
    <row r="81" spans="2:5" ht="15.6" x14ac:dyDescent="0.3">
      <c r="B81" s="3" t="s">
        <v>32</v>
      </c>
      <c r="C81" s="4"/>
      <c r="D81" s="4"/>
      <c r="E81" s="4"/>
    </row>
    <row r="82" spans="2:5" ht="15.6" x14ac:dyDescent="0.3">
      <c r="B82" s="3"/>
      <c r="C82" s="4"/>
      <c r="D82" s="4"/>
      <c r="E82" s="4"/>
    </row>
    <row r="83" spans="2:5" ht="15.6" x14ac:dyDescent="0.3">
      <c r="B83" s="3"/>
      <c r="C83" s="4"/>
      <c r="D83" s="4"/>
      <c r="E83" s="4"/>
    </row>
    <row r="84" spans="2:5" ht="15.6" x14ac:dyDescent="0.3">
      <c r="B84" s="4" t="s">
        <v>51</v>
      </c>
      <c r="C84" s="4"/>
      <c r="D84" s="4"/>
      <c r="E84" s="4"/>
    </row>
    <row r="85" spans="2:5" ht="15.6" x14ac:dyDescent="0.3">
      <c r="B85" s="3"/>
      <c r="C85" s="4"/>
      <c r="D85" s="4"/>
      <c r="E85" s="4"/>
    </row>
    <row r="86" spans="2:5" ht="15.6" x14ac:dyDescent="0.3">
      <c r="B86" s="3"/>
      <c r="C86" s="4"/>
      <c r="D86" s="4"/>
      <c r="E86" s="4"/>
    </row>
    <row r="87" spans="2:5" ht="15.6" x14ac:dyDescent="0.3">
      <c r="B87" s="3"/>
      <c r="E87" s="4"/>
    </row>
    <row r="88" spans="2:5" ht="15.6" x14ac:dyDescent="0.3">
      <c r="B88" s="3"/>
      <c r="C88" s="4"/>
      <c r="D88" s="4"/>
      <c r="E88" s="4"/>
    </row>
    <row r="89" spans="2:5" ht="15.6" x14ac:dyDescent="0.3">
      <c r="B89" s="3"/>
      <c r="C89" s="4"/>
      <c r="D89" s="4"/>
      <c r="E89" s="4"/>
    </row>
    <row r="90" spans="2:5" ht="15.6" x14ac:dyDescent="0.3">
      <c r="B90" s="3"/>
      <c r="C90" s="4"/>
      <c r="D90" s="3"/>
      <c r="E90" s="4"/>
    </row>
  </sheetData>
  <mergeCells count="3">
    <mergeCell ref="C2:D2"/>
    <mergeCell ref="C43:D43"/>
    <mergeCell ref="C3:D3"/>
  </mergeCells>
  <pageMargins left="0.25" right="0.25" top="0.75" bottom="0.75" header="0.3" footer="0.3"/>
  <pageSetup paperSize="9" orientation="portrait" horizontalDpi="360" verticalDpi="36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Joarny</dc:creator>
  <cp:lastModifiedBy>Harald Sævareid</cp:lastModifiedBy>
  <cp:lastPrinted>2026-02-05T11:25:39Z</cp:lastPrinted>
  <dcterms:created xsi:type="dcterms:W3CDTF">2022-01-17T09:45:00Z</dcterms:created>
  <dcterms:modified xsi:type="dcterms:W3CDTF">2026-02-13T07:35:22Z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05046c-7758-4c69-bef0-f1b8587ca14e_Enabled">
    <vt:lpwstr>true</vt:lpwstr>
  </property>
  <property fmtid="{D5CDD505-2E9C-101B-9397-08002B2CF9AE}" pid="3" name="MSIP_Label_fd05046c-7758-4c69-bef0-f1b8587ca14e_SetDate">
    <vt:lpwstr>2026-02-13T07:34:56Z</vt:lpwstr>
  </property>
  <property fmtid="{D5CDD505-2E9C-101B-9397-08002B2CF9AE}" pid="4" name="MSIP_Label_fd05046c-7758-4c69-bef0-f1b8587ca14e_Method">
    <vt:lpwstr>Standard</vt:lpwstr>
  </property>
  <property fmtid="{D5CDD505-2E9C-101B-9397-08002B2CF9AE}" pid="5" name="MSIP_Label_fd05046c-7758-4c69-bef0-f1b8587ca14e_Name">
    <vt:lpwstr>Intern</vt:lpwstr>
  </property>
  <property fmtid="{D5CDD505-2E9C-101B-9397-08002B2CF9AE}" pid="6" name="MSIP_Label_fd05046c-7758-4c69-bef0-f1b8587ca14e_SiteId">
    <vt:lpwstr>4d6d8a90-10fd-4f78-8fc1-5e28844e0292</vt:lpwstr>
  </property>
  <property fmtid="{D5CDD505-2E9C-101B-9397-08002B2CF9AE}" pid="7" name="MSIP_Label_fd05046c-7758-4c69-bef0-f1b8587ca14e_ActionId">
    <vt:lpwstr>ef3d7269-fa77-4176-b29e-bdf5e63c69b7</vt:lpwstr>
  </property>
  <property fmtid="{D5CDD505-2E9C-101B-9397-08002B2CF9AE}" pid="8" name="MSIP_Label_fd05046c-7758-4c69-bef0-f1b8587ca14e_ContentBits">
    <vt:lpwstr>0</vt:lpwstr>
  </property>
  <property fmtid="{D5CDD505-2E9C-101B-9397-08002B2CF9AE}" pid="9" name="MSIP_Label_fd05046c-7758-4c69-bef0-f1b8587ca14e_Tag">
    <vt:lpwstr>10, 3, 0, 1</vt:lpwstr>
  </property>
</Properties>
</file>